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4-15 School Financial Report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 iterateDelta="1E-4"/>
</workbook>
</file>

<file path=xl/calcChain.xml><?xml version="1.0" encoding="utf-8"?>
<calcChain xmlns="http://schemas.openxmlformats.org/spreadsheetml/2006/main">
  <c r="C8" i="1" l="1"/>
  <c r="C7" i="1"/>
  <c r="C24" i="1" l="1"/>
  <c r="K44" i="1" l="1"/>
  <c r="K39" i="1" l="1"/>
  <c r="L39" i="1" s="1"/>
  <c r="E45" i="1"/>
  <c r="I45" i="1"/>
  <c r="C45" i="1" s="1"/>
  <c r="E42" i="1"/>
  <c r="E41" i="1"/>
  <c r="E43" i="1" s="1"/>
  <c r="E44" i="1" l="1"/>
  <c r="I42" i="1"/>
  <c r="C42" i="1" s="1"/>
  <c r="I41" i="1"/>
  <c r="I43" i="1" l="1"/>
  <c r="C43" i="1" s="1"/>
  <c r="C41" i="1"/>
  <c r="I24" i="1"/>
  <c r="G24" i="1"/>
  <c r="E24" i="1"/>
  <c r="G11" i="1"/>
  <c r="H9" i="1" s="1"/>
  <c r="E11" i="1"/>
  <c r="F10" i="1" s="1"/>
  <c r="C11" i="1"/>
  <c r="D10" i="1" s="1"/>
  <c r="C44" i="1" l="1"/>
  <c r="I44" i="1"/>
  <c r="L44" i="1" s="1"/>
  <c r="H10" i="1"/>
  <c r="H7" i="1"/>
  <c r="K24" i="1"/>
  <c r="L24" i="1" s="1"/>
  <c r="D7" i="1"/>
  <c r="D9" i="1"/>
  <c r="F7" i="1"/>
  <c r="F9" i="1"/>
  <c r="H8" i="1" l="1"/>
  <c r="F8" i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<sst xmlns="http://schemas.openxmlformats.org/spreadsheetml/2006/main" count="70" uniqueCount="55">
  <si>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</si>
  <si>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</si>
  <si>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</si>
  <si>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</si>
  <si>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</si>
  <si>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</si>
  <si>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</si>
  <si>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</si>
  <si>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</si>
  <si>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</si>
  <si>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</si>
  <si>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</si>
  <si>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</si>
  <si>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</si>
  <si>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</si>
  <si>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</si>
  <si>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</si>
  <si>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</si>
  <si>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</si>
  <si>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</si>
  <si>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</si>
  <si>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</si>
  <si>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</si>
  <si>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</si>
  <si>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</si>
  <si>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</si>
  <si>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</si>
  <si>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</si>
  <si>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</si>
  <si>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</si>
  <si>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</si>
  <si>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</si>
  <si>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</si>
  <si>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</si>
  <si>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</si>
  <si>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</si>
  <si>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</si>
  <si>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</si>
  <si>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</si>
  <si>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</si>
  <si>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</si>
  <si>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</si>
  <si>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</si>
  <si>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</si>
  <si>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Fiscal Year 2014 - 2015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</si>
  <si>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</si>
  <si>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</si>
  <si>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</si>
  <si>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</si>
  <si>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</si>
  <si>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</si>
  <si>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</si>
  <si>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r>
      <t xml:space="preserve">              District costs such as Transportation and Administration for School Board of Alachua County totaled </t>
    </r>
    <r>
      <rPr>
        <sz val="11"/>
        <color rgb="FF00B050"/>
        <rFont val="Calibri"/>
        <family val="2"/>
        <scheme val="minor"/>
      </rPr>
      <t xml:space="preserve">$20,453,187 </t>
    </r>
    <r>
      <rPr>
        <sz val="11"/>
        <color theme="1"/>
        <rFont val="Calibri"/>
        <family val="2"/>
        <scheme val="minor"/>
      </rPr>
      <t>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$810</t>
    </r>
    <r>
      <rPr>
        <sz val="11"/>
        <color theme="1"/>
        <rFont val="Calibri"/>
        <family val="2"/>
        <scheme val="minor"/>
      </rPr>
      <t xml:space="preserve"> PER FTE.</t>
    </r>
  </si>
  <si>
    <r>
      <t xml:space="preserve">School:    </t>
    </r>
    <r>
      <rPr>
        <sz val="11"/>
        <color rgb="FFFF0000"/>
        <rFont val="Calibri"/>
        <family val="2"/>
        <scheme val="minor"/>
      </rPr>
      <t xml:space="preserve"> 0531              NEWBERRY ELEMENTARY SCHOOL</t>
    </r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</si>
  <si>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$805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</si>
</sst>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41" fontId="1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workbookViewId="0">
      <selection activeCell="I38" sqref="I38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7109375" customWidth="1" outlineLevel="1"/>
    <col min="4" max="4" width="13.7109375" customWidth="1" outlineLevel="2"/>
    <col min="5" max="5" width="18.7109375" customWidth="1" outlineLevel="2"/>
    <col min="6" max="6" width="10.71093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7109375" customWidth="1"/>
    <col min="12" max="12" width="9.7109375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45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44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1"/>
      <c r="B5" s="39" t="s">
        <v>53</v>
      </c>
      <c r="C5" s="39"/>
      <c r="D5" s="39"/>
      <c r="E5" s="39"/>
      <c r="F5" s="39"/>
      <c r="G5" s="39"/>
    </row>
    <row r="6" spans="1:9" ht="24.95" customHeight="1" outlineLevel="1" x14ac:dyDescent="0.25">
      <c r="A6" s="1" t="s">
        <v>5</v>
      </c>
      <c r="B6" s="2"/>
      <c r="C6" s="12" t="s">
        <v>50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6"/>
      <c r="C7" s="24">
        <f>506093+341136</f>
        <v>847229</v>
      </c>
      <c r="D7" s="6">
        <f>ROUND(SUM(C7/C11),4)*100</f>
        <v>18.490000000000002</v>
      </c>
      <c r="E7" s="4">
        <v>35300799</v>
      </c>
      <c r="F7" s="6">
        <f>ROUND(SUM(E7/E11),4)*100</f>
        <v>14.17</v>
      </c>
      <c r="G7" s="4">
        <v>3111699948</v>
      </c>
      <c r="H7" s="6">
        <f>ROUND(SUM(G7/G11),4)*100</f>
        <v>13.270000000000001</v>
      </c>
      <c r="I7" s="17"/>
    </row>
    <row r="8" spans="1:9" outlineLevel="1" x14ac:dyDescent="0.25">
      <c r="A8" s="17" t="s">
        <v>7</v>
      </c>
      <c r="B8" s="26"/>
      <c r="C8" s="24">
        <f>SUM(3735648-C9)-6</f>
        <v>3734843</v>
      </c>
      <c r="D8" s="6">
        <f>SUM(D11-(D7+D9+D10))</f>
        <v>81.489999999999995</v>
      </c>
      <c r="E8" s="4">
        <v>213742027</v>
      </c>
      <c r="F8" s="6">
        <f>SUM(F11-(F7+F9+F10))</f>
        <v>85.79</v>
      </c>
      <c r="G8" s="4">
        <v>20281295747</v>
      </c>
      <c r="H8" s="6">
        <f>SUM(H11-(H7+H9+H10))</f>
        <v>86.46</v>
      </c>
      <c r="I8" s="17"/>
    </row>
    <row r="9" spans="1:9" outlineLevel="1" x14ac:dyDescent="0.25">
      <c r="A9" s="17" t="s">
        <v>8</v>
      </c>
      <c r="B9" s="26"/>
      <c r="C9" s="24">
        <v>799</v>
      </c>
      <c r="D9" s="6">
        <f>ROUND(SUM(C9/C11),4)*100</f>
        <v>0.02</v>
      </c>
      <c r="E9" s="4">
        <v>100281</v>
      </c>
      <c r="F9" s="6">
        <f>ROUND(SUM(E9/E11),4)*100</f>
        <v>0.04</v>
      </c>
      <c r="G9" s="4">
        <v>9838319</v>
      </c>
      <c r="H9" s="6">
        <f>ROUND(SUM(G9/G11),4)*100</f>
        <v>0.04</v>
      </c>
      <c r="I9" s="17"/>
    </row>
    <row r="10" spans="1:9" outlineLevel="1" x14ac:dyDescent="0.25">
      <c r="A10" s="17" t="s">
        <v>9</v>
      </c>
      <c r="B10" s="26"/>
      <c r="C10" s="24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54160189</v>
      </c>
      <c r="H10" s="6">
        <f>ROUND(SUM(G10/G11),4)*100</f>
        <v>0.22999999999999998</v>
      </c>
      <c r="I10" s="17"/>
    </row>
    <row r="11" spans="1:9" outlineLevel="1" x14ac:dyDescent="0.25">
      <c r="A11" s="8" t="s">
        <v>3</v>
      </c>
      <c r="B11" s="21"/>
      <c r="C11" s="9">
        <f>SUM(C7:C10)</f>
        <v>4582871</v>
      </c>
      <c r="D11" s="10">
        <v>100</v>
      </c>
      <c r="E11" s="9">
        <f>SUM(E7:E10)</f>
        <v>249143107</v>
      </c>
      <c r="F11" s="10">
        <v>100</v>
      </c>
      <c r="G11" s="9">
        <f>SUM(G7:G10)</f>
        <v>23456994203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0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2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6"/>
      <c r="C15" s="7">
        <v>4313</v>
      </c>
      <c r="D15" s="7"/>
      <c r="E15" s="7">
        <v>4143</v>
      </c>
      <c r="F15" s="7"/>
      <c r="G15" s="7">
        <v>4602</v>
      </c>
      <c r="I15" s="18">
        <v>2446094</v>
      </c>
    </row>
    <row r="16" spans="1:9" x14ac:dyDescent="0.25">
      <c r="A16" s="17" t="s">
        <v>35</v>
      </c>
      <c r="B16" s="26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6"/>
      <c r="C17" s="7">
        <v>1265</v>
      </c>
      <c r="D17" s="7"/>
      <c r="E17" s="7">
        <v>1231</v>
      </c>
      <c r="F17" s="7"/>
      <c r="G17" s="7">
        <v>937</v>
      </c>
      <c r="I17" s="18">
        <v>717603</v>
      </c>
    </row>
    <row r="18" spans="1:24" x14ac:dyDescent="0.25">
      <c r="A18" s="17" t="s">
        <v>46</v>
      </c>
      <c r="B18" s="26"/>
      <c r="C18" s="7">
        <v>225</v>
      </c>
      <c r="D18" s="7"/>
      <c r="E18" s="7">
        <v>219</v>
      </c>
      <c r="F18" s="7"/>
      <c r="G18" s="7">
        <v>183</v>
      </c>
      <c r="I18" s="18">
        <v>127354</v>
      </c>
    </row>
    <row r="19" spans="1:24" x14ac:dyDescent="0.25">
      <c r="A19" s="17" t="s">
        <v>37</v>
      </c>
      <c r="B19" s="26"/>
      <c r="C19" s="7">
        <v>357</v>
      </c>
      <c r="D19" s="7"/>
      <c r="E19" s="7">
        <v>510</v>
      </c>
      <c r="F19" s="7"/>
      <c r="G19" s="7">
        <v>551</v>
      </c>
      <c r="I19" s="18">
        <v>202585</v>
      </c>
    </row>
    <row r="20" spans="1:24" x14ac:dyDescent="0.25">
      <c r="A20" s="17" t="s">
        <v>38</v>
      </c>
      <c r="B20" s="26"/>
      <c r="C20" s="7">
        <v>285</v>
      </c>
      <c r="D20" s="7"/>
      <c r="E20" s="7">
        <v>288</v>
      </c>
      <c r="F20" s="7"/>
      <c r="G20" s="7">
        <v>235</v>
      </c>
      <c r="I20" s="18">
        <v>161437</v>
      </c>
    </row>
    <row r="21" spans="1:24" x14ac:dyDescent="0.25">
      <c r="A21" s="17" t="s">
        <v>39</v>
      </c>
      <c r="B21" s="26"/>
      <c r="C21" s="7">
        <v>601</v>
      </c>
      <c r="D21" s="7"/>
      <c r="E21" s="7">
        <v>475</v>
      </c>
      <c r="F21" s="7"/>
      <c r="G21" s="7">
        <v>487</v>
      </c>
      <c r="I21" s="18">
        <v>341136</v>
      </c>
    </row>
    <row r="22" spans="1:24" x14ac:dyDescent="0.25">
      <c r="A22" s="17" t="s">
        <v>40</v>
      </c>
      <c r="B22" s="26"/>
      <c r="C22" s="7">
        <v>808</v>
      </c>
      <c r="D22" s="7"/>
      <c r="E22" s="7">
        <v>1063</v>
      </c>
      <c r="F22" s="7"/>
      <c r="G22" s="7">
        <v>908</v>
      </c>
      <c r="I22" s="18">
        <v>458227</v>
      </c>
    </row>
    <row r="23" spans="1:24" x14ac:dyDescent="0.25">
      <c r="A23" s="17" t="s">
        <v>47</v>
      </c>
      <c r="B23" s="26"/>
      <c r="C23" s="7">
        <v>226</v>
      </c>
      <c r="D23" s="7"/>
      <c r="E23" s="7">
        <v>187</v>
      </c>
      <c r="F23" s="7"/>
      <c r="G23" s="7">
        <v>192</v>
      </c>
      <c r="I23" s="18">
        <v>128435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8080</v>
      </c>
      <c r="D24" s="13"/>
      <c r="E24" s="13">
        <f>SUM(E15:E23)</f>
        <v>8116</v>
      </c>
      <c r="F24" s="13"/>
      <c r="G24" s="13">
        <f>SUM(G15:G23)</f>
        <v>8095</v>
      </c>
      <c r="H24" s="2"/>
      <c r="I24" s="14">
        <f>SUM(I15:I23)</f>
        <v>4582871</v>
      </c>
      <c r="K24" s="7">
        <f>C11</f>
        <v>4582871</v>
      </c>
      <c r="L24" s="7">
        <f>SUM(I24-K24)</f>
        <v>0</v>
      </c>
    </row>
    <row r="25" spans="1:24" x14ac:dyDescent="0.25">
      <c r="A25" t="s">
        <v>49</v>
      </c>
      <c r="B25" s="27">
        <v>567.08000000000004</v>
      </c>
      <c r="C25" s="25" t="s">
        <v>10</v>
      </c>
    </row>
    <row r="26" spans="1:24" x14ac:dyDescent="0.25">
      <c r="A26" t="s">
        <v>51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48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0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6"/>
      <c r="C35" s="7">
        <v>3832</v>
      </c>
      <c r="D35" s="7"/>
      <c r="E35" s="7">
        <v>3585</v>
      </c>
      <c r="F35" s="7"/>
      <c r="G35" s="7">
        <v>3924</v>
      </c>
      <c r="H35" s="7"/>
      <c r="I35" s="18">
        <v>1555612</v>
      </c>
    </row>
    <row r="36" spans="1:12" x14ac:dyDescent="0.25">
      <c r="A36" s="17" t="s">
        <v>22</v>
      </c>
      <c r="B36" s="26"/>
      <c r="C36" s="7">
        <v>4082</v>
      </c>
      <c r="D36" s="7"/>
      <c r="E36" s="7">
        <v>3765</v>
      </c>
      <c r="F36" s="7"/>
      <c r="G36" s="7">
        <v>4955</v>
      </c>
      <c r="H36" s="7"/>
      <c r="I36" s="18">
        <v>46171</v>
      </c>
    </row>
    <row r="37" spans="1:12" x14ac:dyDescent="0.25">
      <c r="A37" s="17" t="s">
        <v>23</v>
      </c>
      <c r="B37" s="26"/>
      <c r="C37" s="7">
        <v>5632</v>
      </c>
      <c r="D37" s="7"/>
      <c r="E37" s="7">
        <v>5739</v>
      </c>
      <c r="F37" s="7"/>
      <c r="G37" s="7">
        <v>7080</v>
      </c>
      <c r="H37" s="7"/>
      <c r="I37" s="18">
        <v>844311</v>
      </c>
    </row>
    <row r="38" spans="1:12" x14ac:dyDescent="0.25">
      <c r="A38" s="17" t="s">
        <v>24</v>
      </c>
      <c r="B38" s="26"/>
      <c r="C38" s="7">
        <v>0</v>
      </c>
      <c r="D38" s="7"/>
      <c r="E38" s="7">
        <v>3784</v>
      </c>
      <c r="F38" s="7"/>
      <c r="G38" s="7">
        <v>3821</v>
      </c>
      <c r="H38" s="7"/>
      <c r="I38" s="18">
        <v>0</v>
      </c>
    </row>
    <row r="39" spans="1:12" x14ac:dyDescent="0.25">
      <c r="A39" s="17" t="s">
        <v>25</v>
      </c>
      <c r="B39" s="26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2446094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8" t="s">
        <v>10</v>
      </c>
    </row>
    <row r="41" spans="1:12" x14ac:dyDescent="0.25">
      <c r="A41" s="17" t="s">
        <v>28</v>
      </c>
      <c r="B41" s="26"/>
      <c r="C41" s="7">
        <f>ROUND(SUM(I41/B25),0)</f>
        <v>2</v>
      </c>
      <c r="D41" s="7"/>
      <c r="E41" s="35">
        <f>ROUND(SUM(3168560/25243),0)</f>
        <v>126</v>
      </c>
      <c r="G41" s="23" t="s">
        <v>33</v>
      </c>
      <c r="I41" s="19">
        <f>SUM(K41)</f>
        <v>866</v>
      </c>
      <c r="K41" s="29">
        <v>866</v>
      </c>
    </row>
    <row r="42" spans="1:12" x14ac:dyDescent="0.25">
      <c r="A42" s="17" t="s">
        <v>29</v>
      </c>
      <c r="B42" s="26"/>
      <c r="C42" s="7">
        <f>ROUND(SUM(I42/B25),0)</f>
        <v>18</v>
      </c>
      <c r="D42" s="7"/>
      <c r="E42" s="35">
        <f>ROUND(SUM(2006715/25243),0)</f>
        <v>79</v>
      </c>
      <c r="G42" s="23" t="s">
        <v>33</v>
      </c>
      <c r="I42" s="19">
        <f>SUM(K42)</f>
        <v>9951</v>
      </c>
      <c r="K42" s="29">
        <v>9951</v>
      </c>
    </row>
    <row r="43" spans="1:12" x14ac:dyDescent="0.25">
      <c r="A43" s="17" t="s">
        <v>30</v>
      </c>
      <c r="B43" s="26"/>
      <c r="C43" s="7">
        <f>ROUND(SUM(I43/B25),0)</f>
        <v>60</v>
      </c>
      <c r="D43" s="7"/>
      <c r="E43" s="35">
        <f>ROUND(SUM(4487010/25243),0)-SUM(E41)</f>
        <v>52</v>
      </c>
      <c r="G43" s="23" t="s">
        <v>33</v>
      </c>
      <c r="I43" s="19">
        <f>SUM(K43-I41)</f>
        <v>33894</v>
      </c>
      <c r="K43" s="29">
        <v>34760</v>
      </c>
    </row>
    <row r="44" spans="1:12" x14ac:dyDescent="0.25">
      <c r="A44" s="17" t="s">
        <v>31</v>
      </c>
      <c r="B44" s="26"/>
      <c r="C44" s="33">
        <f>SUM(C20-(C41+C42+C43))</f>
        <v>205</v>
      </c>
      <c r="D44" s="34"/>
      <c r="E44" s="33">
        <f>SUM(E20-(E41+E42+E43))</f>
        <v>31</v>
      </c>
      <c r="G44" s="23" t="s">
        <v>33</v>
      </c>
      <c r="I44" s="19">
        <f>SUM(I20-(I41+I42+I43))</f>
        <v>116726</v>
      </c>
      <c r="K44" s="7">
        <f>I20</f>
        <v>161437</v>
      </c>
      <c r="L44" s="37">
        <f>SUM(I41:I44)-K44</f>
        <v>0</v>
      </c>
    </row>
    <row r="45" spans="1:12" ht="24.95" customHeight="1" x14ac:dyDescent="0.25">
      <c r="A45" s="1" t="s">
        <v>32</v>
      </c>
      <c r="B45" s="2"/>
      <c r="C45" s="13">
        <f>ROUND(SUM(I45/B25),0)</f>
        <v>4</v>
      </c>
      <c r="D45" s="30"/>
      <c r="E45" s="36">
        <f>ROUND(SUM(153707/25243),0)</f>
        <v>6</v>
      </c>
      <c r="F45" s="2"/>
      <c r="G45" s="12" t="s">
        <v>33</v>
      </c>
      <c r="H45" s="2"/>
      <c r="I45" s="31">
        <f>SUM(K45)</f>
        <v>2044</v>
      </c>
      <c r="K45" s="32">
        <v>2044</v>
      </c>
    </row>
  </sheetData>
  <mergeCells count="7">
    <mergeCell ref="D33:F33"/>
    <mergeCell ref="A3:I3"/>
    <mergeCell ref="A1:I1"/>
    <mergeCell ref="A2:I2"/>
    <mergeCell ref="A4:I4"/>
    <mergeCell ref="D13:F13"/>
    <mergeCell ref="B5:G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2016-09-01T19:11:14Z</cp:lastPrinted>
  <dcterms:created xsi:type="dcterms:W3CDTF">2016-04-17T09:21:59Z</dcterms:created>
  <dcterms:modified xsi:type="dcterms:W3CDTF">2016-09-01T19:11:16Z</dcterms:modified>
</cp:coreProperties>
</file>