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randon\2014-15 School Financial Report\"/>
    </mc:Choice>
  </mc:AlternateContent>
  <bookViews>
    <workbookView xWindow="0" yWindow="0" windowWidth="28800" windowHeight="117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Sheet1!$A$1:$I$45</definedName>
  </definedNames>
  <calcPr calcId="152511" iterateDelta="1E-4"/>
</workbook>
</file>

<file path=xl/calcChain.xml><?xml version="1.0" encoding="utf-8"?>
<calcChain xmlns="http://schemas.openxmlformats.org/spreadsheetml/2006/main">
  <c r="C8" i="1" l="1"/>
  <c r="C7" i="1"/>
  <c r="C24" i="1" l="1"/>
  <c r="K44" i="1" l="1"/>
  <c r="K39" i="1" l="1"/>
  <c r="L39" i="1" s="1"/>
  <c r="E45" i="1"/>
  <c r="I45" i="1"/>
  <c r="C45" i="1" s="1"/>
  <c r="E42" i="1"/>
  <c r="E41" i="1"/>
  <c r="E43" i="1" s="1"/>
  <c r="E44" i="1" l="1"/>
  <c r="I42" i="1"/>
  <c r="C42" i="1" s="1"/>
  <c r="I41" i="1"/>
  <c r="I43" i="1" l="1"/>
  <c r="C43" i="1" s="1"/>
  <c r="C41" i="1"/>
  <c r="I24" i="1"/>
  <c r="G24" i="1"/>
  <c r="E24" i="1"/>
  <c r="G11" i="1"/>
  <c r="H9" i="1" s="1"/>
  <c r="E11" i="1"/>
  <c r="F10" i="1" s="1"/>
  <c r="C11" i="1"/>
  <c r="D10" i="1" s="1"/>
  <c r="C44" i="1" l="1"/>
  <c r="I44" i="1"/>
  <c r="L44" i="1" s="1"/>
  <c r="H10" i="1"/>
  <c r="H7" i="1"/>
  <c r="K24" i="1"/>
  <c r="L24" i="1" s="1"/>
  <c r="D7" i="1"/>
  <c r="D9" i="1"/>
  <c r="F7" i="1"/>
  <c r="F9" i="1"/>
  <c r="H8" i="1" l="1"/>
  <c r="F8" i="1"/>
  <c r="D8" i="1"/>
</calcChain>
</file>

<file path=xl/sharedStrings.xml><?xml version="1.0" encoding="utf-8"?>
<sst xmlns="http://schemas.openxmlformats.org/spreadsheetml/2006/main" count="70" uniqueCount="55">
  <si>
    <t>%</t>
  </si>
  <si>
    <t>DISTRICT</t>
  </si>
  <si>
    <t>STATE</t>
  </si>
  <si>
    <t>TOTAL</t>
  </si>
  <si>
    <t>SCHOOL</t>
  </si>
  <si>
    <t xml:space="preserve">REVENUES                                                                                                                          </t>
  </si>
  <si>
    <t xml:space="preserve">    Federal</t>
  </si>
  <si>
    <t xml:space="preserve">    State/Local (excludes lottery)</t>
  </si>
  <si>
    <t xml:space="preserve">    Lottery</t>
  </si>
  <si>
    <t xml:space="preserve">    Private</t>
  </si>
  <si>
    <t xml:space="preserve"> </t>
  </si>
  <si>
    <t>*    School revenues based on costs</t>
  </si>
  <si>
    <t>PER FULL-TIME EQUIVALENT STUDENT</t>
  </si>
  <si>
    <t>DISTRICT***</t>
  </si>
  <si>
    <t>STATE***</t>
  </si>
  <si>
    <t>TOTAL COSTS</t>
  </si>
  <si>
    <t>TOTAL SCHOOL COSTS**</t>
  </si>
  <si>
    <t>****    Includes some non-personnel costs, such as teacher training materials</t>
  </si>
  <si>
    <t>***      Amounts reported for District and State reflect costs for all levels of students; not costs by school type</t>
  </si>
  <si>
    <t xml:space="preserve">              District costs: The amounts above represent only school-level costs. No district-level costs have been included.</t>
  </si>
  <si>
    <t>TEACHERS/TEACHER AIDES (SALARIES/BENEFITS)</t>
  </si>
  <si>
    <t xml:space="preserve">         Basic Programs</t>
  </si>
  <si>
    <t xml:space="preserve">         ESOL</t>
  </si>
  <si>
    <t xml:space="preserve">         Exceptional Programs</t>
  </si>
  <si>
    <t xml:space="preserve">         Vocational Programs</t>
  </si>
  <si>
    <t xml:space="preserve">         Adult Programs</t>
  </si>
  <si>
    <t>ADDITIONAL DETAIL INFORMATION</t>
  </si>
  <si>
    <t>MATERIALS/SUPPLIES/OPERATING CAPITAL OUTLAY</t>
  </si>
  <si>
    <t xml:space="preserve">         Textbooks</t>
  </si>
  <si>
    <t xml:space="preserve">         Computer Hardware and Software</t>
  </si>
  <si>
    <t xml:space="preserve">         Other Instructional Materials</t>
  </si>
  <si>
    <t xml:space="preserve">         Other Materials and Supplies</t>
  </si>
  <si>
    <t xml:space="preserve">         Library Media Materials</t>
  </si>
  <si>
    <t>NOT AVAILABLE</t>
  </si>
  <si>
    <t xml:space="preserve">     Teachers/Teacher Aides (salaries/benefits)</t>
  </si>
  <si>
    <t xml:space="preserve">     Substitute Teachers (salaries/benefits) +</t>
  </si>
  <si>
    <t xml:space="preserve">     Other Instructional Personnel****</t>
  </si>
  <si>
    <t xml:space="preserve">     School Administration</t>
  </si>
  <si>
    <t xml:space="preserve">     Materials/Supplies/Operating Capital Outlay</t>
  </si>
  <si>
    <t xml:space="preserve">     Food Services</t>
  </si>
  <si>
    <t xml:space="preserve">     Operation and Maintenance of Plant</t>
  </si>
  <si>
    <t>K-12 OPERATING COSTS**</t>
  </si>
  <si>
    <t xml:space="preserve">                                    School Board of Alachua County</t>
  </si>
  <si>
    <t xml:space="preserve">                               School Financial Report</t>
  </si>
  <si>
    <t xml:space="preserve">                               Fiscal Year 2014 - 2015</t>
  </si>
  <si>
    <t xml:space="preserve">                                      Educational Funding Accountability Act, Section 1010.215, F.S.</t>
  </si>
  <si>
    <t xml:space="preserve">     Contracted Instructional Services</t>
  </si>
  <si>
    <t xml:space="preserve">     Other School-Level Support Services++</t>
  </si>
  <si>
    <t>++         Includes substitute employee cost charged to the school</t>
  </si>
  <si>
    <t xml:space="preserve">             Unweighted student FTE for this school   =</t>
  </si>
  <si>
    <t>SCHOOL*</t>
  </si>
  <si>
    <t>**        Capital expenditures for buildings and fixed equipment, land, improvements other than buildings, remodeling and renovations are not included</t>
  </si>
  <si>
    <r>
      <t xml:space="preserve">              District costs such as Transportation and Administration for School Board of Alachua County totaled </t>
    </r>
    <r>
      <rPr>
        <sz val="11"/>
        <color rgb="FF00B050"/>
        <rFont val="Calibri"/>
        <family val="2"/>
        <scheme val="minor"/>
      </rPr>
      <t xml:space="preserve">$20,453,187 </t>
    </r>
    <r>
      <rPr>
        <sz val="11"/>
        <color theme="1"/>
        <rFont val="Calibri"/>
        <family val="2"/>
        <scheme val="minor"/>
      </rPr>
      <t>OR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00B050"/>
        <rFont val="Calibri"/>
        <family val="2"/>
        <scheme val="minor"/>
      </rPr>
      <t>$810</t>
    </r>
    <r>
      <rPr>
        <sz val="11"/>
        <color theme="1"/>
        <rFont val="Calibri"/>
        <family val="2"/>
        <scheme val="minor"/>
      </rPr>
      <t xml:space="preserve"> PER FTE.</t>
    </r>
  </si>
  <si>
    <r>
      <t xml:space="preserve">School:    </t>
    </r>
    <r>
      <rPr>
        <sz val="11"/>
        <color rgb="FFFF0000"/>
        <rFont val="Calibri"/>
        <family val="2"/>
        <scheme val="minor"/>
      </rPr>
      <t xml:space="preserve"> 0541              C. W. NORTON ELEMENTARY SCHOOL</t>
    </r>
  </si>
  <si>
    <r>
      <t xml:space="preserve">+           Substitute teacher costs in the amount of </t>
    </r>
    <r>
      <rPr>
        <sz val="11"/>
        <color rgb="FFFF0000"/>
        <rFont val="Calibri"/>
        <family val="2"/>
        <scheme val="minor"/>
      </rPr>
      <t>$2318</t>
    </r>
    <r>
      <rPr>
        <sz val="11"/>
        <color theme="1"/>
        <rFont val="Calibri"/>
        <family val="2"/>
        <scheme val="minor"/>
      </rPr>
      <t xml:space="preserve"> are included above under Other School-Level Support Services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</si>
</sst>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1" fontId="0" fillId="0" borderId="0" xfId="0" applyNumberFormat="1" applyBorder="1"/>
    <xf numFmtId="0" fontId="0" fillId="0" borderId="0" xfId="0" applyFill="1" applyBorder="1"/>
    <xf numFmtId="43" fontId="0" fillId="0" borderId="0" xfId="0" applyNumberFormat="1" applyBorder="1"/>
    <xf numFmtId="41" fontId="0" fillId="0" borderId="0" xfId="0" applyNumberFormat="1"/>
    <xf numFmtId="0" fontId="0" fillId="0" borderId="1" xfId="0" applyBorder="1"/>
    <xf numFmtId="41" fontId="0" fillId="0" borderId="2" xfId="0" applyNumberFormat="1" applyBorder="1"/>
    <xf numFmtId="43" fontId="0" fillId="0" borderId="2" xfId="0" applyNumberFormat="1" applyBorder="1"/>
    <xf numFmtId="0" fontId="0" fillId="0" borderId="0" xfId="0" applyAlignment="1">
      <alignment vertical="center"/>
    </xf>
    <xf numFmtId="0" fontId="0" fillId="0" borderId="2" xfId="0" applyBorder="1" applyAlignment="1">
      <alignment horizontal="right"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0" fontId="0" fillId="0" borderId="0" xfId="0" quotePrefix="1"/>
    <xf numFmtId="0" fontId="0" fillId="0" borderId="9" xfId="0" applyBorder="1"/>
    <xf numFmtId="0" fontId="0" fillId="0" borderId="4" xfId="0" applyBorder="1"/>
    <xf numFmtId="41" fontId="0" fillId="0" borderId="5" xfId="0" applyNumberFormat="1" applyBorder="1"/>
    <xf numFmtId="41" fontId="0" fillId="0" borderId="5" xfId="0" applyNumberFormat="1" applyFill="1" applyBorder="1"/>
    <xf numFmtId="0" fontId="0" fillId="0" borderId="7" xfId="0" applyBorder="1" applyAlignment="1">
      <alignment horizontal="center" vertical="center"/>
    </xf>
    <xf numFmtId="0" fontId="0" fillId="0" borderId="2" xfId="0" applyBorder="1"/>
    <xf numFmtId="0" fontId="0" fillId="0" borderId="7" xfId="0" applyBorder="1" applyAlignment="1">
      <alignment horizontal="right" vertical="center"/>
    </xf>
    <xf numFmtId="0" fontId="0" fillId="0" borderId="0" xfId="0" applyAlignment="1">
      <alignment horizontal="right"/>
    </xf>
    <xf numFmtId="41" fontId="2" fillId="0" borderId="0" xfId="0" applyNumberFormat="1" applyFont="1"/>
    <xf numFmtId="43" fontId="0" fillId="0" borderId="0" xfId="0" applyNumberFormat="1" applyAlignment="1">
      <alignment horizontal="center"/>
    </xf>
    <xf numFmtId="0" fontId="0" fillId="0" borderId="0" xfId="0" applyBorder="1"/>
    <xf numFmtId="43" fontId="2" fillId="0" borderId="0" xfId="0" applyNumberFormat="1" applyFont="1"/>
    <xf numFmtId="0" fontId="1" fillId="0" borderId="0" xfId="0" applyFont="1" applyAlignment="1">
      <alignment horizontal="left" vertical="center"/>
    </xf>
    <xf numFmtId="41" fontId="3" fillId="0" borderId="0" xfId="0" applyNumberFormat="1" applyFont="1"/>
    <xf numFmtId="41" fontId="2" fillId="0" borderId="2" xfId="0" applyNumberFormat="1" applyFont="1" applyBorder="1" applyAlignment="1">
      <alignment vertical="center"/>
    </xf>
    <xf numFmtId="41" fontId="0" fillId="0" borderId="3" xfId="0" applyNumberFormat="1" applyFill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7" xfId="0" applyNumberFormat="1" applyFill="1" applyBorder="1"/>
    <xf numFmtId="41" fontId="0" fillId="0" borderId="7" xfId="0" applyNumberFormat="1" applyBorder="1"/>
    <xf numFmtId="41" fontId="4" fillId="0" borderId="0" xfId="0" applyNumberFormat="1" applyFont="1"/>
    <xf numFmtId="41" fontId="4" fillId="0" borderId="2" xfId="0" applyNumberFormat="1" applyFont="1" applyBorder="1" applyAlignment="1">
      <alignment vertical="center"/>
    </xf>
    <xf numFmtId="41" fontId="1" fillId="0" borderId="0" xfId="0" applyNumberFormat="1" applyFo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workbookViewId="0">
      <selection activeCell="C9" sqref="C9"/>
    </sheetView>
  </sheetViews>
  <sheetFormatPr defaultRowHeight="15" outlineLevelRow="1" outlineLevelCol="2" x14ac:dyDescent="0.25"/>
  <cols>
    <col min="1" max="1" width="40.7109375" customWidth="1" outlineLevel="1"/>
    <col min="2" max="2" width="9.7109375" customWidth="1" outlineLevel="1"/>
    <col min="3" max="3" width="10.7109375" customWidth="1" outlineLevel="1"/>
    <col min="4" max="4" width="13.7109375" customWidth="1" outlineLevel="2"/>
    <col min="5" max="5" width="18.7109375" customWidth="1" outlineLevel="2"/>
    <col min="6" max="6" width="10.7109375" customWidth="1" outlineLevel="2"/>
    <col min="7" max="7" width="18.7109375" customWidth="1" outlineLevel="2"/>
    <col min="8" max="8" width="12.7109375" customWidth="1" outlineLevel="2"/>
    <col min="9" max="9" width="12.7109375" customWidth="1" outlineLevel="1"/>
    <col min="11" max="11" width="10.7109375" customWidth="1"/>
    <col min="12" max="12" width="9.7109375" customWidth="1"/>
  </cols>
  <sheetData>
    <row r="1" spans="1:9" ht="20.100000000000001" customHeight="1" x14ac:dyDescent="0.25">
      <c r="A1" s="44" t="s">
        <v>42</v>
      </c>
      <c r="B1" s="45"/>
      <c r="C1" s="45"/>
      <c r="D1" s="45"/>
      <c r="E1" s="45"/>
      <c r="F1" s="45"/>
      <c r="G1" s="45"/>
      <c r="H1" s="45"/>
      <c r="I1" s="46"/>
    </row>
    <row r="2" spans="1:9" ht="20.100000000000001" customHeight="1" x14ac:dyDescent="0.25">
      <c r="A2" s="41" t="s">
        <v>45</v>
      </c>
      <c r="B2" s="42"/>
      <c r="C2" s="42"/>
      <c r="D2" s="42"/>
      <c r="E2" s="42"/>
      <c r="F2" s="42"/>
      <c r="G2" s="42"/>
      <c r="H2" s="42"/>
      <c r="I2" s="43"/>
    </row>
    <row r="3" spans="1:9" ht="20.100000000000001" customHeight="1" x14ac:dyDescent="0.25">
      <c r="A3" s="41" t="s">
        <v>43</v>
      </c>
      <c r="B3" s="42"/>
      <c r="C3" s="42"/>
      <c r="D3" s="42"/>
      <c r="E3" s="42"/>
      <c r="F3" s="42"/>
      <c r="G3" s="42"/>
      <c r="H3" s="42"/>
      <c r="I3" s="43"/>
    </row>
    <row r="4" spans="1:9" ht="20.100000000000001" customHeight="1" x14ac:dyDescent="0.25">
      <c r="A4" s="47" t="s">
        <v>44</v>
      </c>
      <c r="B4" s="48"/>
      <c r="C4" s="48"/>
      <c r="D4" s="48"/>
      <c r="E4" s="48"/>
      <c r="F4" s="48"/>
      <c r="G4" s="48"/>
      <c r="H4" s="48"/>
      <c r="I4" s="49"/>
    </row>
    <row r="5" spans="1:9" ht="24.95" customHeight="1" x14ac:dyDescent="0.25">
      <c r="A5" s="21"/>
      <c r="B5" s="39" t="s">
        <v>53</v>
      </c>
      <c r="C5" s="39"/>
      <c r="D5" s="39"/>
      <c r="E5" s="39"/>
      <c r="F5" s="39"/>
      <c r="G5" s="39"/>
    </row>
    <row r="6" spans="1:9" ht="24.95" customHeight="1" outlineLevel="1" x14ac:dyDescent="0.25">
      <c r="A6" s="1" t="s">
        <v>5</v>
      </c>
      <c r="B6" s="2"/>
      <c r="C6" s="12" t="s">
        <v>50</v>
      </c>
      <c r="D6" s="12" t="s">
        <v>0</v>
      </c>
      <c r="E6" s="12" t="s">
        <v>1</v>
      </c>
      <c r="F6" s="12" t="s">
        <v>0</v>
      </c>
      <c r="G6" s="12" t="s">
        <v>2</v>
      </c>
      <c r="H6" s="12" t="s">
        <v>0</v>
      </c>
      <c r="I6" s="17"/>
    </row>
    <row r="7" spans="1:9" outlineLevel="1" x14ac:dyDescent="0.25">
      <c r="A7" s="16" t="s">
        <v>6</v>
      </c>
      <c r="B7" s="26"/>
      <c r="C7" s="24">
        <f>805530+313714</f>
        <v>1119244</v>
      </c>
      <c r="D7" s="6">
        <f>ROUND(SUM(C7/C11),4)*100</f>
        <v>19.38</v>
      </c>
      <c r="E7" s="4">
        <v>35300799</v>
      </c>
      <c r="F7" s="6">
        <f>ROUND(SUM(E7/E11),4)*100</f>
        <v>14.17</v>
      </c>
      <c r="G7" s="4">
        <v>3111699948</v>
      </c>
      <c r="H7" s="6">
        <f>ROUND(SUM(G7/G11),4)*100</f>
        <v>13.270000000000001</v>
      </c>
      <c r="I7" s="17"/>
    </row>
    <row r="8" spans="1:9" outlineLevel="1" x14ac:dyDescent="0.25">
      <c r="A8" s="17" t="s">
        <v>7</v>
      </c>
      <c r="B8" s="26"/>
      <c r="C8" s="24">
        <f>SUM(4656410-C9)</f>
        <v>4649416</v>
      </c>
      <c r="D8" s="6">
        <f>SUM(D11-(D7+D9+D10))</f>
        <v>80.5</v>
      </c>
      <c r="E8" s="4">
        <v>213742027</v>
      </c>
      <c r="F8" s="6">
        <f>SUM(F11-(F7+F9+F10))</f>
        <v>85.79</v>
      </c>
      <c r="G8" s="4">
        <v>20281295747</v>
      </c>
      <c r="H8" s="6">
        <f>SUM(H11-(H7+H9+H10))</f>
        <v>86.46</v>
      </c>
      <c r="I8" s="17"/>
    </row>
    <row r="9" spans="1:9" outlineLevel="1" x14ac:dyDescent="0.25">
      <c r="A9" s="17" t="s">
        <v>8</v>
      </c>
      <c r="B9" s="26"/>
      <c r="C9" s="24">
        <v>6994</v>
      </c>
      <c r="D9" s="6">
        <f>ROUND(SUM(C9/C11),4)*100</f>
        <v>0.12</v>
      </c>
      <c r="E9" s="4">
        <v>100281</v>
      </c>
      <c r="F9" s="6">
        <f>ROUND(SUM(E9/E11),4)*100</f>
        <v>0.04</v>
      </c>
      <c r="G9" s="4">
        <v>9838319</v>
      </c>
      <c r="H9" s="6">
        <f>ROUND(SUM(G9/G11),4)*100</f>
        <v>0.04</v>
      </c>
      <c r="I9" s="17"/>
    </row>
    <row r="10" spans="1:9" outlineLevel="1" x14ac:dyDescent="0.25">
      <c r="A10" s="17" t="s">
        <v>9</v>
      </c>
      <c r="B10" s="26"/>
      <c r="C10" s="24">
        <v>0</v>
      </c>
      <c r="D10" s="6">
        <f>ROUND(SUM(C10/C11),4)*100</f>
        <v>0</v>
      </c>
      <c r="E10" s="4">
        <v>0</v>
      </c>
      <c r="F10" s="6">
        <f>ROUND(SUM(E10/E11),4)*100</f>
        <v>0</v>
      </c>
      <c r="G10" s="4">
        <v>54160189</v>
      </c>
      <c r="H10" s="6">
        <f>ROUND(SUM(G10/G11),4)*100</f>
        <v>0.22999999999999998</v>
      </c>
      <c r="I10" s="17"/>
    </row>
    <row r="11" spans="1:9" outlineLevel="1" x14ac:dyDescent="0.25">
      <c r="A11" s="8" t="s">
        <v>3</v>
      </c>
      <c r="B11" s="21"/>
      <c r="C11" s="9">
        <f>SUM(C7:C10)</f>
        <v>5775654</v>
      </c>
      <c r="D11" s="10">
        <v>100</v>
      </c>
      <c r="E11" s="9">
        <f>SUM(E7:E10)</f>
        <v>249143107</v>
      </c>
      <c r="F11" s="10">
        <v>100</v>
      </c>
      <c r="G11" s="9">
        <f>SUM(G7:G10)</f>
        <v>23456994203</v>
      </c>
      <c r="H11" s="10">
        <v>100</v>
      </c>
      <c r="I11" s="17"/>
    </row>
    <row r="12" spans="1:9" x14ac:dyDescent="0.25">
      <c r="A12" s="5" t="s">
        <v>11</v>
      </c>
      <c r="B12" s="5"/>
    </row>
    <row r="13" spans="1:9" ht="24.95" customHeight="1" x14ac:dyDescent="0.25">
      <c r="C13" s="20" t="s">
        <v>10</v>
      </c>
      <c r="D13" s="38" t="s">
        <v>12</v>
      </c>
      <c r="E13" s="39"/>
      <c r="F13" s="40"/>
    </row>
    <row r="14" spans="1:9" ht="24.95" customHeight="1" x14ac:dyDescent="0.25">
      <c r="A14" s="1" t="s">
        <v>41</v>
      </c>
      <c r="B14" s="2"/>
      <c r="C14" s="22" t="s">
        <v>4</v>
      </c>
      <c r="D14" s="2"/>
      <c r="E14" s="12" t="s">
        <v>13</v>
      </c>
      <c r="F14" s="2"/>
      <c r="G14" s="12" t="s">
        <v>14</v>
      </c>
      <c r="H14" s="2"/>
      <c r="I14" s="3" t="s">
        <v>15</v>
      </c>
    </row>
    <row r="15" spans="1:9" x14ac:dyDescent="0.25">
      <c r="A15" s="17" t="s">
        <v>34</v>
      </c>
      <c r="B15" s="26"/>
      <c r="C15" s="7">
        <v>4567</v>
      </c>
      <c r="D15" s="7"/>
      <c r="E15" s="7">
        <v>4143</v>
      </c>
      <c r="F15" s="7"/>
      <c r="G15" s="7">
        <v>4602</v>
      </c>
      <c r="I15" s="18">
        <v>3088703</v>
      </c>
    </row>
    <row r="16" spans="1:9" x14ac:dyDescent="0.25">
      <c r="A16" s="17" t="s">
        <v>35</v>
      </c>
      <c r="B16" s="26"/>
      <c r="C16" s="7"/>
      <c r="D16" s="7"/>
      <c r="E16" s="7"/>
      <c r="F16" s="7"/>
      <c r="G16" s="7"/>
      <c r="I16" s="18"/>
    </row>
    <row r="17" spans="1:24" x14ac:dyDescent="0.25">
      <c r="A17" s="17" t="s">
        <v>36</v>
      </c>
      <c r="B17" s="26"/>
      <c r="C17" s="7">
        <v>1275</v>
      </c>
      <c r="D17" s="7"/>
      <c r="E17" s="7">
        <v>1231</v>
      </c>
      <c r="F17" s="7"/>
      <c r="G17" s="7">
        <v>937</v>
      </c>
      <c r="I17" s="18">
        <v>862104</v>
      </c>
    </row>
    <row r="18" spans="1:24" x14ac:dyDescent="0.25">
      <c r="A18" s="17" t="s">
        <v>46</v>
      </c>
      <c r="B18" s="26"/>
      <c r="C18" s="7">
        <v>239</v>
      </c>
      <c r="D18" s="7"/>
      <c r="E18" s="7">
        <v>219</v>
      </c>
      <c r="F18" s="7"/>
      <c r="G18" s="7">
        <v>183</v>
      </c>
      <c r="I18" s="18">
        <v>161730</v>
      </c>
    </row>
    <row r="19" spans="1:24" x14ac:dyDescent="0.25">
      <c r="A19" s="17" t="s">
        <v>37</v>
      </c>
      <c r="B19" s="26"/>
      <c r="C19" s="7">
        <v>361</v>
      </c>
      <c r="D19" s="7"/>
      <c r="E19" s="7">
        <v>510</v>
      </c>
      <c r="F19" s="7"/>
      <c r="G19" s="7">
        <v>551</v>
      </c>
      <c r="I19" s="18">
        <v>244087</v>
      </c>
    </row>
    <row r="20" spans="1:24" x14ac:dyDescent="0.25">
      <c r="A20" s="17" t="s">
        <v>38</v>
      </c>
      <c r="B20" s="26"/>
      <c r="C20" s="7">
        <v>440</v>
      </c>
      <c r="D20" s="7"/>
      <c r="E20" s="7">
        <v>288</v>
      </c>
      <c r="F20" s="7"/>
      <c r="G20" s="7">
        <v>235</v>
      </c>
      <c r="I20" s="18">
        <v>297580</v>
      </c>
    </row>
    <row r="21" spans="1:24" x14ac:dyDescent="0.25">
      <c r="A21" s="17" t="s">
        <v>39</v>
      </c>
      <c r="B21" s="26"/>
      <c r="C21" s="7">
        <v>464</v>
      </c>
      <c r="D21" s="7"/>
      <c r="E21" s="7">
        <v>475</v>
      </c>
      <c r="F21" s="7"/>
      <c r="G21" s="7">
        <v>487</v>
      </c>
      <c r="I21" s="18">
        <v>313714</v>
      </c>
    </row>
    <row r="22" spans="1:24" x14ac:dyDescent="0.25">
      <c r="A22" s="17" t="s">
        <v>40</v>
      </c>
      <c r="B22" s="26"/>
      <c r="C22" s="7">
        <v>993</v>
      </c>
      <c r="D22" s="7"/>
      <c r="E22" s="7">
        <v>1063</v>
      </c>
      <c r="F22" s="7"/>
      <c r="G22" s="7">
        <v>908</v>
      </c>
      <c r="I22" s="18">
        <v>671532</v>
      </c>
    </row>
    <row r="23" spans="1:24" x14ac:dyDescent="0.25">
      <c r="A23" s="17" t="s">
        <v>47</v>
      </c>
      <c r="B23" s="26"/>
      <c r="C23" s="7">
        <v>201</v>
      </c>
      <c r="D23" s="7"/>
      <c r="E23" s="7">
        <v>187</v>
      </c>
      <c r="F23" s="7"/>
      <c r="G23" s="7">
        <v>192</v>
      </c>
      <c r="I23" s="18">
        <v>136204</v>
      </c>
      <c r="X23" s="11" t="s">
        <v>10</v>
      </c>
    </row>
    <row r="24" spans="1:24" ht="24.95" customHeight="1" x14ac:dyDescent="0.25">
      <c r="A24" s="1" t="s">
        <v>16</v>
      </c>
      <c r="B24" s="2"/>
      <c r="C24" s="13">
        <f>SUM(C15:C23)</f>
        <v>8540</v>
      </c>
      <c r="D24" s="13"/>
      <c r="E24" s="13">
        <f>SUM(E15:E23)</f>
        <v>8116</v>
      </c>
      <c r="F24" s="13"/>
      <c r="G24" s="13">
        <f>SUM(G15:G23)</f>
        <v>8095</v>
      </c>
      <c r="H24" s="2"/>
      <c r="I24" s="14">
        <f>SUM(I15:I23)</f>
        <v>5775654</v>
      </c>
      <c r="K24" s="7">
        <f>C11</f>
        <v>5775654</v>
      </c>
      <c r="L24" s="7">
        <f>SUM(I24-K24)</f>
        <v>0</v>
      </c>
    </row>
    <row r="25" spans="1:24" x14ac:dyDescent="0.25">
      <c r="A25" t="s">
        <v>49</v>
      </c>
      <c r="B25" s="27">
        <v>676.3</v>
      </c>
      <c r="C25" s="25" t="s">
        <v>10</v>
      </c>
    </row>
    <row r="26" spans="1:24" x14ac:dyDescent="0.25">
      <c r="A26" t="s">
        <v>51</v>
      </c>
    </row>
    <row r="27" spans="1:24" x14ac:dyDescent="0.25">
      <c r="A27" t="s">
        <v>18</v>
      </c>
    </row>
    <row r="28" spans="1:24" x14ac:dyDescent="0.25">
      <c r="A28" t="s">
        <v>17</v>
      </c>
    </row>
    <row r="29" spans="1:24" x14ac:dyDescent="0.25">
      <c r="A29" s="15" t="s">
        <v>54</v>
      </c>
      <c r="B29" s="15"/>
    </row>
    <row r="30" spans="1:24" x14ac:dyDescent="0.25">
      <c r="A30" s="15" t="s">
        <v>48</v>
      </c>
      <c r="B30" s="15"/>
    </row>
    <row r="31" spans="1:24" x14ac:dyDescent="0.25">
      <c r="A31" t="s">
        <v>19</v>
      </c>
    </row>
    <row r="32" spans="1:24" x14ac:dyDescent="0.25">
      <c r="A32" t="s">
        <v>52</v>
      </c>
    </row>
    <row r="33" spans="1:12" ht="24.95" customHeight="1" x14ac:dyDescent="0.25">
      <c r="A33" t="s">
        <v>26</v>
      </c>
      <c r="C33" s="20" t="s">
        <v>10</v>
      </c>
      <c r="D33" s="38" t="s">
        <v>12</v>
      </c>
      <c r="E33" s="39"/>
      <c r="F33" s="40"/>
    </row>
    <row r="34" spans="1:12" ht="24.95" customHeight="1" x14ac:dyDescent="0.25">
      <c r="A34" s="1" t="s">
        <v>20</v>
      </c>
      <c r="B34" s="2"/>
      <c r="C34" s="12" t="s">
        <v>4</v>
      </c>
      <c r="D34" s="12"/>
      <c r="E34" s="12" t="s">
        <v>1</v>
      </c>
      <c r="F34" s="12"/>
      <c r="G34" s="12" t="s">
        <v>2</v>
      </c>
      <c r="H34" s="2"/>
      <c r="I34" s="3" t="s">
        <v>15</v>
      </c>
    </row>
    <row r="35" spans="1:12" x14ac:dyDescent="0.25">
      <c r="A35" s="17" t="s">
        <v>21</v>
      </c>
      <c r="B35" s="26"/>
      <c r="C35" s="7">
        <v>3732</v>
      </c>
      <c r="D35" s="7"/>
      <c r="E35" s="7">
        <v>3585</v>
      </c>
      <c r="F35" s="7"/>
      <c r="G35" s="7">
        <v>3924</v>
      </c>
      <c r="H35" s="7"/>
      <c r="I35" s="18">
        <v>1744173</v>
      </c>
    </row>
    <row r="36" spans="1:12" x14ac:dyDescent="0.25">
      <c r="A36" s="17" t="s">
        <v>22</v>
      </c>
      <c r="B36" s="26"/>
      <c r="C36" s="7">
        <v>3783</v>
      </c>
      <c r="D36" s="7"/>
      <c r="E36" s="7">
        <v>3765</v>
      </c>
      <c r="F36" s="7"/>
      <c r="G36" s="7">
        <v>4955</v>
      </c>
      <c r="H36" s="7"/>
      <c r="I36" s="18">
        <v>23755</v>
      </c>
    </row>
    <row r="37" spans="1:12" x14ac:dyDescent="0.25">
      <c r="A37" s="17" t="s">
        <v>23</v>
      </c>
      <c r="B37" s="26"/>
      <c r="C37" s="7">
        <v>6516</v>
      </c>
      <c r="D37" s="7"/>
      <c r="E37" s="7">
        <v>5739</v>
      </c>
      <c r="F37" s="7"/>
      <c r="G37" s="7">
        <v>7080</v>
      </c>
      <c r="H37" s="7"/>
      <c r="I37" s="18">
        <v>1320775</v>
      </c>
    </row>
    <row r="38" spans="1:12" x14ac:dyDescent="0.25">
      <c r="A38" s="17" t="s">
        <v>24</v>
      </c>
      <c r="B38" s="26"/>
      <c r="C38" s="7">
        <v>0</v>
      </c>
      <c r="D38" s="7"/>
      <c r="E38" s="7">
        <v>3784</v>
      </c>
      <c r="F38" s="7"/>
      <c r="G38" s="7">
        <v>3821</v>
      </c>
      <c r="H38" s="7"/>
      <c r="I38" s="18">
        <v>0</v>
      </c>
    </row>
    <row r="39" spans="1:12" x14ac:dyDescent="0.25">
      <c r="A39" s="17" t="s">
        <v>25</v>
      </c>
      <c r="B39" s="26"/>
      <c r="C39" s="7">
        <v>0</v>
      </c>
      <c r="D39" s="7"/>
      <c r="E39" s="7">
        <v>0</v>
      </c>
      <c r="F39" s="7"/>
      <c r="G39" s="7">
        <v>0</v>
      </c>
      <c r="H39" s="7"/>
      <c r="I39" s="18">
        <v>0</v>
      </c>
      <c r="K39" s="7">
        <f>I15</f>
        <v>3088703</v>
      </c>
      <c r="L39" s="7">
        <f>SUM(I35:I39)-K39</f>
        <v>0</v>
      </c>
    </row>
    <row r="40" spans="1:12" ht="24.95" customHeight="1" x14ac:dyDescent="0.25">
      <c r="A40" s="1" t="s">
        <v>27</v>
      </c>
      <c r="B40" s="2"/>
      <c r="C40" s="2"/>
      <c r="D40" s="2"/>
      <c r="E40" s="2"/>
      <c r="F40" s="2"/>
      <c r="G40" s="2"/>
      <c r="H40" s="2"/>
      <c r="I40" s="3"/>
      <c r="K40" s="28" t="s">
        <v>10</v>
      </c>
    </row>
    <row r="41" spans="1:12" x14ac:dyDescent="0.25">
      <c r="A41" s="17" t="s">
        <v>28</v>
      </c>
      <c r="B41" s="26"/>
      <c r="C41" s="7">
        <f>ROUND(SUM(I41/B25),0)</f>
        <v>16</v>
      </c>
      <c r="D41" s="7"/>
      <c r="E41" s="35">
        <f>ROUND(SUM(3168560/25243),0)</f>
        <v>126</v>
      </c>
      <c r="G41" s="23" t="s">
        <v>33</v>
      </c>
      <c r="I41" s="19">
        <f>SUM(K41)</f>
        <v>10568</v>
      </c>
      <c r="K41" s="29">
        <v>10568</v>
      </c>
    </row>
    <row r="42" spans="1:12" x14ac:dyDescent="0.25">
      <c r="A42" s="17" t="s">
        <v>29</v>
      </c>
      <c r="B42" s="26"/>
      <c r="C42" s="7">
        <f>ROUND(SUM(I42/B25),0)</f>
        <v>154</v>
      </c>
      <c r="D42" s="7"/>
      <c r="E42" s="35">
        <f>ROUND(SUM(2006715/25243),0)</f>
        <v>79</v>
      </c>
      <c r="G42" s="23" t="s">
        <v>33</v>
      </c>
      <c r="I42" s="19">
        <f>SUM(K42)</f>
        <v>104173</v>
      </c>
      <c r="K42" s="29">
        <v>104173</v>
      </c>
    </row>
    <row r="43" spans="1:12" x14ac:dyDescent="0.25">
      <c r="A43" s="17" t="s">
        <v>30</v>
      </c>
      <c r="B43" s="26"/>
      <c r="C43" s="7">
        <f>ROUND(SUM(I43/B25),0)</f>
        <v>48</v>
      </c>
      <c r="D43" s="7"/>
      <c r="E43" s="35">
        <f>ROUND(SUM(4487010/25243),0)-SUM(E41)</f>
        <v>52</v>
      </c>
      <c r="G43" s="23" t="s">
        <v>33</v>
      </c>
      <c r="I43" s="19">
        <f>SUM(K43-I41)</f>
        <v>32452</v>
      </c>
      <c r="K43" s="29">
        <v>43020</v>
      </c>
    </row>
    <row r="44" spans="1:12" x14ac:dyDescent="0.25">
      <c r="A44" s="17" t="s">
        <v>31</v>
      </c>
      <c r="B44" s="26"/>
      <c r="C44" s="33">
        <f>SUM(C20-(C41+C42+C43))</f>
        <v>222</v>
      </c>
      <c r="D44" s="34"/>
      <c r="E44" s="33">
        <f>SUM(E20-(E41+E42+E43))</f>
        <v>31</v>
      </c>
      <c r="G44" s="23" t="s">
        <v>33</v>
      </c>
      <c r="I44" s="19">
        <f>SUM(I20-(I41+I42+I43))</f>
        <v>150387</v>
      </c>
      <c r="K44" s="7">
        <f>I20</f>
        <v>297580</v>
      </c>
      <c r="L44" s="37">
        <f>SUM(I41:I44)-K44</f>
        <v>0</v>
      </c>
    </row>
    <row r="45" spans="1:12" ht="24.95" customHeight="1" x14ac:dyDescent="0.25">
      <c r="A45" s="1" t="s">
        <v>32</v>
      </c>
      <c r="B45" s="2"/>
      <c r="C45" s="13">
        <f>ROUND(SUM(I45/B25),0)</f>
        <v>4</v>
      </c>
      <c r="D45" s="30"/>
      <c r="E45" s="36">
        <f>ROUND(SUM(153707/25243),0)</f>
        <v>6</v>
      </c>
      <c r="F45" s="2"/>
      <c r="G45" s="12" t="s">
        <v>33</v>
      </c>
      <c r="H45" s="2"/>
      <c r="I45" s="31">
        <f>SUM(K45)</f>
        <v>3026</v>
      </c>
      <c r="K45" s="32">
        <v>3026</v>
      </c>
    </row>
  </sheetData>
  <mergeCells count="7">
    <mergeCell ref="D33:F33"/>
    <mergeCell ref="A3:I3"/>
    <mergeCell ref="A1:I1"/>
    <mergeCell ref="A2:I2"/>
    <mergeCell ref="A4:I4"/>
    <mergeCell ref="D13:F13"/>
    <mergeCell ref="B5:G5"/>
  </mergeCells>
  <printOptions horizontalCentered="1" verticalCentered="1"/>
  <pageMargins left="0.2" right="0.2" top="0.25" bottom="0.25" header="0.3" footer="0.3"/>
  <pageSetup scale="73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HomePC</dc:creator>
  <cp:lastModifiedBy>Brandon A. Esposito</cp:lastModifiedBy>
  <cp:lastPrinted>2016-09-01T19:21:42Z</cp:lastPrinted>
  <dcterms:created xsi:type="dcterms:W3CDTF">2016-04-17T09:21:59Z</dcterms:created>
  <dcterms:modified xsi:type="dcterms:W3CDTF">2016-09-01T19:21:43Z</dcterms:modified>
</cp:coreProperties>
</file>